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I-E\WEB COMO NOS FINANCIAMOS\"/>
    </mc:Choice>
  </mc:AlternateContent>
  <xr:revisionPtr revIDLastSave="0" documentId="13_ncr:1_{7ED4D3E2-6F13-4E64-9BDC-540406B92E96}" xr6:coauthVersionLast="47" xr6:coauthVersionMax="47" xr10:uidLastSave="{00000000-0000-0000-0000-000000000000}"/>
  <workbookProtection workbookAlgorithmName="SHA-512" workbookHashValue="8wNZdudosY+VlPjcxYP5leSQonJjm3cQfTokiWHOqtvo05UqxpRBElXXO3dlxJOBL6FX6R36NGuIEXqrM6idSw==" workbookSaltValue="8d+1VxYt3Q6PYmXbjiVY2A==" workbookSpinCount="100000" lockStructure="1"/>
  <bookViews>
    <workbookView xWindow="-120" yWindow="-120" windowWidth="20730" windowHeight="11160" xr2:uid="{172A3B93-AA96-46A3-93AA-458B7BCF140C}"/>
  </bookViews>
  <sheets>
    <sheet name="PRESUPUESTO 2025" sheetId="1" r:id="rId1"/>
  </sheets>
  <definedNames>
    <definedName name="_xlnm.Print_Area" localSheetId="0">'PRESUPUESTO 2025'!$D$4:$Q$28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W21" i="1"/>
  <c r="V25" i="1"/>
  <c r="V26" i="1"/>
  <c r="V27" i="1"/>
  <c r="W24" i="1"/>
  <c r="W29" i="1"/>
  <c r="U10" i="1"/>
  <c r="U21" i="1"/>
  <c r="T25" i="1"/>
  <c r="T26" i="1"/>
  <c r="T27" i="1"/>
  <c r="U24" i="1"/>
  <c r="U29" i="1"/>
  <c r="J9" i="1"/>
  <c r="K9" i="1"/>
  <c r="L9" i="1"/>
  <c r="M9" i="1"/>
  <c r="N9" i="1"/>
  <c r="O9" i="1"/>
  <c r="P9" i="1"/>
  <c r="Q9" i="1"/>
  <c r="Q13" i="1"/>
  <c r="Q14" i="1"/>
  <c r="Q15" i="1"/>
  <c r="Q16" i="1"/>
  <c r="Q17" i="1"/>
  <c r="Q18" i="1"/>
  <c r="Q19" i="1"/>
  <c r="Q20" i="1"/>
  <c r="Q21" i="1"/>
  <c r="Q22" i="1"/>
  <c r="Q23" i="1"/>
  <c r="Q24" i="1"/>
  <c r="Q26" i="1"/>
  <c r="Q27" i="1"/>
  <c r="Q28" i="1"/>
  <c r="P28" i="1"/>
  <c r="O28" i="1"/>
  <c r="N28" i="1"/>
  <c r="M28" i="1"/>
  <c r="L28" i="1"/>
  <c r="K28" i="1"/>
  <c r="J28" i="1"/>
  <c r="I9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H28" i="1"/>
  <c r="G28" i="1"/>
  <c r="F28" i="1"/>
  <c r="E9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28" i="1"/>
</calcChain>
</file>

<file path=xl/sharedStrings.xml><?xml version="1.0" encoding="utf-8"?>
<sst xmlns="http://schemas.openxmlformats.org/spreadsheetml/2006/main" count="69" uniqueCount="67">
  <si>
    <t>Presupuesto 2025</t>
  </si>
  <si>
    <t>Fondos de libre disposición (unrestricted)</t>
  </si>
  <si>
    <t>Proyecto/iniciativa</t>
  </si>
  <si>
    <t>Presupuesto total</t>
  </si>
  <si>
    <t>Foro de Integridad Corporativa</t>
  </si>
  <si>
    <t xml:space="preserve">Cuotas socios </t>
  </si>
  <si>
    <t>Reserve 2024</t>
  </si>
  <si>
    <t>Total libre disposición (unrestricted)</t>
  </si>
  <si>
    <t>Golden Visas</t>
  </si>
  <si>
    <t>STEP EU</t>
  </si>
  <si>
    <t>RCTIR</t>
  </si>
  <si>
    <t>OPWHI</t>
  </si>
  <si>
    <t>MoMo</t>
  </si>
  <si>
    <t>Pactos Integridad SII</t>
  </si>
  <si>
    <t>Integrity Green Pacts</t>
  </si>
  <si>
    <t>Total condicionado (restricted)</t>
  </si>
  <si>
    <t>Entidad que financia</t>
  </si>
  <si>
    <t>Empresas miembro</t>
  </si>
  <si>
    <t>Socios</t>
  </si>
  <si>
    <t>TI-E</t>
  </si>
  <si>
    <t>GACC (TI-S)</t>
  </si>
  <si>
    <t>Comisión Europea</t>
  </si>
  <si>
    <t>TIS-/OSF</t>
  </si>
  <si>
    <t>TI-S y Siemens Integrity Initiative</t>
  </si>
  <si>
    <t>TI-S/WSF</t>
  </si>
  <si>
    <t>Budget line</t>
  </si>
  <si>
    <t>P1.3</t>
  </si>
  <si>
    <t>S1</t>
  </si>
  <si>
    <t>P1.18</t>
  </si>
  <si>
    <t>P1.19</t>
  </si>
  <si>
    <t>P1.20</t>
  </si>
  <si>
    <t>P1.21</t>
  </si>
  <si>
    <t>P1.16</t>
  </si>
  <si>
    <t>P1.15</t>
  </si>
  <si>
    <t>P1.22</t>
  </si>
  <si>
    <t>Ingresos</t>
  </si>
  <si>
    <t>Gastos</t>
  </si>
  <si>
    <t>Other: MOMO</t>
  </si>
  <si>
    <t>Other: OPWHI</t>
  </si>
  <si>
    <t>Staff</t>
  </si>
  <si>
    <t>TI-S: Golden Visas (GACC)</t>
  </si>
  <si>
    <t>Viajes/desplazamientos (p. externos)</t>
  </si>
  <si>
    <t>TI-S: OSF AML</t>
  </si>
  <si>
    <t>TI-S: Siemens</t>
  </si>
  <si>
    <t>Otros costes directos</t>
  </si>
  <si>
    <t xml:space="preserve">TI-S: Step EU </t>
  </si>
  <si>
    <t>Webs: diseño, hosting, mantenimiento</t>
  </si>
  <si>
    <t>TI-S: WSF</t>
  </si>
  <si>
    <t>Materiales de comms &amp; dissemination, diseño.</t>
  </si>
  <si>
    <t>Eventos, jornadas, seminarios</t>
  </si>
  <si>
    <t>BIF</t>
  </si>
  <si>
    <t>assuming full amount to be used for salaries, and assuming same basic/premium split in 2025</t>
  </si>
  <si>
    <t>Publicaciones</t>
  </si>
  <si>
    <t>Servicios bancarios</t>
  </si>
  <si>
    <t>Servicios Profesionales independientes: Gestoría y auditoria</t>
  </si>
  <si>
    <t>Alquileres (oficina)</t>
  </si>
  <si>
    <t>Ponentes, docentes, consultores</t>
  </si>
  <si>
    <t>Otros gastos (internos)</t>
  </si>
  <si>
    <t>Management</t>
  </si>
  <si>
    <t>being full year for 1 person at EUR 3,303.25/month</t>
  </si>
  <si>
    <t>Otros gastos (p. externos)</t>
  </si>
  <si>
    <t>Research</t>
  </si>
  <si>
    <t>being full year for 1 person at EUR 2,642.60/month</t>
  </si>
  <si>
    <t>Costes indirectos o sobrevenidos (p. externos)</t>
  </si>
  <si>
    <t>Communications</t>
  </si>
  <si>
    <t>being full year for 1 person at EUR 1,733.29/month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</si>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</sst>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[$€-C0A]_-;\-* #,##0.00\ [$€-C0A]_-;_-* &quot;-&quot;??\ [$€-C0A]_-;_-@_-"/>
    <numFmt numFmtId="165" formatCode="_-* #,##0\ [$€-C0A]_-;\-* #,##0\ [$€-C0A]_-;_-* &quot;-&quot;??\ [$€-C0A]_-;_-@_-"/>
  </numFmts>
  <fonts count="6" x14ac:knownFonts="1">
    <font>
      <sz val="12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u/>
      <sz val="10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6" borderId="0" xfId="0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41" fontId="1" fillId="6" borderId="0" xfId="0" applyNumberFormat="1" applyFont="1" applyFill="1"/>
    <xf numFmtId="41" fontId="1" fillId="6" borderId="4" xfId="0" applyNumberFormat="1" applyFont="1" applyFill="1" applyBorder="1"/>
    <xf numFmtId="41" fontId="1" fillId="6" borderId="14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2" borderId="3" xfId="0" applyFont="1" applyFill="1" applyBorder="1"/>
    <xf numFmtId="0" fontId="3" fillId="2" borderId="4" xfId="0" applyFont="1" applyFill="1" applyBorder="1"/>
    <xf numFmtId="0" fontId="3" fillId="2" borderId="2" xfId="0" applyFont="1" applyFill="1" applyBorder="1"/>
    <xf numFmtId="0" fontId="3" fillId="2" borderId="4" xfId="0" applyFont="1" applyFill="1" applyBorder="1" applyAlignment="1">
      <alignment wrapText="1"/>
    </xf>
    <xf numFmtId="0" fontId="5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4" fontId="3" fillId="6" borderId="3" xfId="0" applyNumberFormat="1" applyFont="1" applyFill="1" applyBorder="1"/>
    <xf numFmtId="164" fontId="3" fillId="2" borderId="4" xfId="0" applyNumberFormat="1" applyFont="1" applyFill="1" applyBorder="1"/>
    <xf numFmtId="164" fontId="3" fillId="6" borderId="4" xfId="0" applyNumberFormat="1" applyFont="1" applyFill="1" applyBorder="1"/>
    <xf numFmtId="164" fontId="2" fillId="2" borderId="4" xfId="0" applyNumberFormat="1" applyFont="1" applyFill="1" applyBorder="1"/>
    <xf numFmtId="164" fontId="2" fillId="2" borderId="8" xfId="0" applyNumberFormat="1" applyFont="1" applyFill="1" applyBorder="1"/>
    <xf numFmtId="164" fontId="5" fillId="7" borderId="9" xfId="0" applyNumberFormat="1" applyFont="1" applyFill="1" applyBorder="1"/>
    <xf numFmtId="165" fontId="2" fillId="2" borderId="0" xfId="0" applyNumberFormat="1" applyFont="1" applyFill="1"/>
    <xf numFmtId="165" fontId="3" fillId="6" borderId="0" xfId="0" applyNumberFormat="1" applyFont="1" applyFill="1"/>
    <xf numFmtId="165" fontId="2" fillId="2" borderId="10" xfId="0" applyNumberFormat="1" applyFont="1" applyFill="1" applyBorder="1"/>
    <xf numFmtId="164" fontId="3" fillId="6" borderId="9" xfId="0" applyNumberFormat="1" applyFont="1" applyFill="1" applyBorder="1"/>
    <xf numFmtId="164" fontId="5" fillId="8" borderId="9" xfId="0" applyNumberFormat="1" applyFont="1" applyFill="1" applyBorder="1"/>
    <xf numFmtId="164" fontId="3" fillId="0" borderId="9" xfId="0" applyNumberFormat="1" applyFont="1" applyBorder="1"/>
    <xf numFmtId="165" fontId="3" fillId="0" borderId="0" xfId="0" applyNumberFormat="1" applyFont="1"/>
    <xf numFmtId="164" fontId="3" fillId="6" borderId="9" xfId="0" applyNumberFormat="1" applyFont="1" applyFill="1" applyBorder="1" applyAlignment="1">
      <alignment wrapText="1"/>
    </xf>
    <xf numFmtId="164" fontId="5" fillId="6" borderId="9" xfId="0" applyNumberFormat="1" applyFont="1" applyFill="1" applyBorder="1"/>
    <xf numFmtId="164" fontId="2" fillId="9" borderId="1" xfId="0" applyNumberFormat="1" applyFont="1" applyFill="1" applyBorder="1"/>
    <xf numFmtId="165" fontId="2" fillId="9" borderId="11" xfId="0" applyNumberFormat="1" applyFont="1" applyFill="1" applyBorder="1"/>
    <xf numFmtId="165" fontId="2" fillId="9" borderId="12" xfId="0" applyNumberFormat="1" applyFont="1" applyFill="1" applyBorder="1"/>
    <xf numFmtId="165" fontId="2" fillId="9" borderId="13" xfId="0" applyNumberFormat="1" applyFont="1" applyFill="1" applyBorder="1"/>
    <xf numFmtId="164" fontId="0" fillId="6" borderId="0" xfId="0" applyNumberFormat="1" applyFill="1"/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8DD0-8447-4626-AF7B-D774624C400B}">
  <sheetPr>
    <pageSetUpPr fitToPage="1"/>
  </sheetPr>
  <dimension ref="D1:X56"/>
  <sheetViews>
    <sheetView tabSelected="1" topLeftCell="C3" zoomScaleNormal="100" workbookViewId="0">
      <selection activeCell="H3" sqref="H1:H1048576"/>
    </sheetView>
  </sheetViews>
  <sheetFormatPr baseColWidth="10" defaultColWidth="11" defaultRowHeight="15.75" x14ac:dyDescent="0.25"/>
  <cols>
    <col min="1" max="2" width="0" style="1" hidden="1" customWidth="1"/>
    <col min="3" max="3" width="4.375" style="1" customWidth="1"/>
    <col min="4" max="4" width="25.125" style="1" customWidth="1"/>
    <col min="5" max="5" width="14.5" style="1" customWidth="1"/>
    <col min="6" max="6" width="12.875" style="1" customWidth="1"/>
    <col min="7" max="7" width="9.625" style="1" customWidth="1"/>
    <col min="8" max="8" width="9.5" style="1" customWidth="1"/>
    <col min="9" max="9" width="12.625" style="1" bestFit="1" customWidth="1"/>
    <col min="10" max="11" width="9.625" style="1" customWidth="1"/>
    <col min="12" max="12" width="7.625" style="1" bestFit="1" customWidth="1"/>
    <col min="13" max="13" width="10.875" style="1" customWidth="1"/>
    <col min="14" max="14" width="10.5" style="1" customWidth="1"/>
    <col min="15" max="15" width="12.375" style="1" customWidth="1"/>
    <col min="16" max="16" width="9.625" style="1" customWidth="1"/>
    <col min="17" max="17" width="12.375" style="1" customWidth="1"/>
    <col min="18" max="18" width="11" style="1"/>
    <col min="19" max="27" width="0" style="1" hidden="1" customWidth="1"/>
    <col min="28" max="16384" width="11" style="1"/>
  </cols>
  <sheetData>
    <row r="1" spans="4:24" hidden="1" x14ac:dyDescent="0.25"/>
    <row r="2" spans="4:24" hidden="1" x14ac:dyDescent="0.25"/>
    <row r="4" spans="4:24" x14ac:dyDescent="0.25">
      <c r="D4" s="7" t="s">
        <v>0</v>
      </c>
      <c r="E4" s="8"/>
      <c r="F4" s="9" t="s">
        <v>1</v>
      </c>
      <c r="G4" s="9"/>
      <c r="H4" s="9"/>
      <c r="I4" s="9"/>
      <c r="J4" s="10"/>
      <c r="K4" s="10"/>
      <c r="L4" s="10"/>
      <c r="M4" s="10"/>
      <c r="N4" s="10"/>
      <c r="O4" s="10"/>
      <c r="P4" s="10"/>
      <c r="Q4" s="10"/>
    </row>
    <row r="5" spans="4:24" ht="90.95" customHeight="1" x14ac:dyDescent="0.25">
      <c r="D5" s="38" t="s">
        <v>2</v>
      </c>
      <c r="E5" s="39" t="s">
        <v>3</v>
      </c>
      <c r="F5" s="39" t="s">
        <v>4</v>
      </c>
      <c r="G5" s="39" t="s">
        <v>5</v>
      </c>
      <c r="H5" s="39" t="s">
        <v>6</v>
      </c>
      <c r="I5" s="40" t="s">
        <v>7</v>
      </c>
      <c r="J5" s="38" t="s">
        <v>8</v>
      </c>
      <c r="K5" s="38" t="s">
        <v>9</v>
      </c>
      <c r="L5" s="38" t="s">
        <v>10</v>
      </c>
      <c r="M5" s="38" t="s">
        <v>11</v>
      </c>
      <c r="N5" s="38" t="s">
        <v>12</v>
      </c>
      <c r="O5" s="39" t="s">
        <v>13</v>
      </c>
      <c r="P5" s="39" t="s">
        <v>14</v>
      </c>
      <c r="Q5" s="41" t="s">
        <v>15</v>
      </c>
    </row>
    <row r="6" spans="4:24" ht="36" customHeight="1" x14ac:dyDescent="0.25">
      <c r="D6" s="11" t="s">
        <v>16</v>
      </c>
      <c r="E6" s="12"/>
      <c r="F6" s="12" t="s">
        <v>17</v>
      </c>
      <c r="G6" s="12" t="s">
        <v>18</v>
      </c>
      <c r="H6" s="12" t="s">
        <v>19</v>
      </c>
      <c r="I6" s="13"/>
      <c r="J6" s="12" t="s">
        <v>20</v>
      </c>
      <c r="K6" s="12" t="s">
        <v>21</v>
      </c>
      <c r="L6" s="12" t="s">
        <v>22</v>
      </c>
      <c r="M6" s="14" t="s">
        <v>21</v>
      </c>
      <c r="N6" s="14" t="s">
        <v>21</v>
      </c>
      <c r="O6" s="14" t="s">
        <v>23</v>
      </c>
      <c r="P6" s="12" t="s">
        <v>24</v>
      </c>
      <c r="Q6" s="13"/>
    </row>
    <row r="7" spans="4:24" x14ac:dyDescent="0.25">
      <c r="D7" s="15" t="s">
        <v>25</v>
      </c>
      <c r="E7" s="16"/>
      <c r="F7" s="16" t="s">
        <v>26</v>
      </c>
      <c r="G7" s="16" t="s">
        <v>27</v>
      </c>
      <c r="H7" s="16"/>
      <c r="I7" s="17"/>
      <c r="J7" s="16" t="s">
        <v>28</v>
      </c>
      <c r="K7" s="16" t="s">
        <v>29</v>
      </c>
      <c r="L7" s="16" t="s">
        <v>30</v>
      </c>
      <c r="M7" s="16" t="s">
        <v>31</v>
      </c>
      <c r="N7" s="16" t="s">
        <v>32</v>
      </c>
      <c r="O7" s="16" t="s">
        <v>33</v>
      </c>
      <c r="P7" s="16" t="s">
        <v>34</v>
      </c>
      <c r="Q7" s="17"/>
      <c r="S7" s="2"/>
      <c r="T7" s="2"/>
      <c r="U7" s="2"/>
      <c r="V7" s="2"/>
      <c r="W7" s="2"/>
      <c r="X7" s="2"/>
    </row>
    <row r="8" spans="4:24" x14ac:dyDescent="0.25">
      <c r="D8" s="18"/>
      <c r="E8" s="19"/>
      <c r="F8" s="20"/>
      <c r="G8" s="20"/>
      <c r="H8" s="20"/>
      <c r="I8" s="21"/>
      <c r="J8" s="20"/>
      <c r="K8" s="20"/>
      <c r="L8" s="20"/>
      <c r="M8" s="20"/>
      <c r="N8" s="20"/>
      <c r="O8" s="20"/>
      <c r="P8" s="20"/>
      <c r="Q8" s="22"/>
      <c r="S8" s="2"/>
      <c r="T8" s="2"/>
      <c r="U8" s="3">
        <v>2024</v>
      </c>
      <c r="V8" s="3"/>
      <c r="W8" s="3">
        <v>2025</v>
      </c>
      <c r="X8" s="2"/>
    </row>
    <row r="9" spans="4:24" x14ac:dyDescent="0.25">
      <c r="D9" s="23" t="s">
        <v>35</v>
      </c>
      <c r="E9" s="24">
        <f>SUM(I9,Q9)</f>
        <v>179132.3</v>
      </c>
      <c r="F9" s="25">
        <v>60000</v>
      </c>
      <c r="G9" s="25">
        <v>1200</v>
      </c>
      <c r="H9" s="25">
        <v>8000</v>
      </c>
      <c r="I9" s="24">
        <f>SUM(F9:H9)</f>
        <v>69200</v>
      </c>
      <c r="J9" s="25">
        <f t="shared" ref="J9:P9" si="0">SUM(J13:J27)</f>
        <v>0</v>
      </c>
      <c r="K9" s="25">
        <f t="shared" si="0"/>
        <v>23447</v>
      </c>
      <c r="L9" s="25">
        <f t="shared" si="0"/>
        <v>0</v>
      </c>
      <c r="M9" s="25">
        <f t="shared" si="0"/>
        <v>57738.3</v>
      </c>
      <c r="N9" s="25">
        <f t="shared" si="0"/>
        <v>0</v>
      </c>
      <c r="O9" s="25">
        <f t="shared" si="0"/>
        <v>9189</v>
      </c>
      <c r="P9" s="25">
        <f t="shared" si="0"/>
        <v>19558</v>
      </c>
      <c r="Q9" s="26">
        <f>SUM(J9:P9)</f>
        <v>109932.3</v>
      </c>
      <c r="S9" s="2"/>
      <c r="T9" s="2"/>
      <c r="U9" s="2"/>
      <c r="V9" s="2"/>
      <c r="W9" s="2"/>
      <c r="X9" s="2"/>
    </row>
    <row r="10" spans="4:24" x14ac:dyDescent="0.25">
      <c r="D10" s="27"/>
      <c r="E10" s="24"/>
      <c r="F10" s="25"/>
      <c r="G10" s="25"/>
      <c r="H10" s="25"/>
      <c r="I10" s="24"/>
      <c r="J10" s="25"/>
      <c r="K10" s="25"/>
      <c r="L10" s="25"/>
      <c r="M10" s="25"/>
      <c r="N10" s="25"/>
      <c r="O10" s="25"/>
      <c r="P10" s="25"/>
      <c r="Q10" s="26"/>
      <c r="S10" s="2"/>
      <c r="T10" s="4"/>
      <c r="U10" s="4">
        <f>SUM(T11:T17)</f>
        <v>131621.87046046511</v>
      </c>
      <c r="V10" s="4"/>
      <c r="W10" s="4">
        <f>SUM(V11:V17)</f>
        <v>69828.029600000009</v>
      </c>
      <c r="X10" s="4"/>
    </row>
    <row r="11" spans="4:24" x14ac:dyDescent="0.25">
      <c r="D11" s="28" t="s">
        <v>36</v>
      </c>
      <c r="E11" s="24">
        <f>SUM(E12:E27)</f>
        <v>164432.29999999999</v>
      </c>
      <c r="F11" s="25"/>
      <c r="G11" s="25"/>
      <c r="H11" s="25"/>
      <c r="I11" s="24"/>
      <c r="J11" s="25"/>
      <c r="K11" s="25"/>
      <c r="L11" s="25"/>
      <c r="M11" s="25"/>
      <c r="N11" s="25"/>
      <c r="O11" s="25"/>
      <c r="P11" s="25"/>
      <c r="Q11" s="26"/>
      <c r="S11" s="2" t="s">
        <v>37</v>
      </c>
      <c r="T11" s="4">
        <v>10317.441860465115</v>
      </c>
      <c r="U11" s="4"/>
      <c r="V11" s="4">
        <v>0</v>
      </c>
      <c r="W11" s="4"/>
      <c r="X11" s="4"/>
    </row>
    <row r="12" spans="4:24" x14ac:dyDescent="0.25">
      <c r="D12" s="27"/>
      <c r="E12" s="24"/>
      <c r="F12" s="25"/>
      <c r="G12" s="25"/>
      <c r="H12" s="25"/>
      <c r="I12" s="24"/>
      <c r="J12" s="25"/>
      <c r="K12" s="25"/>
      <c r="L12" s="25"/>
      <c r="M12" s="25"/>
      <c r="N12" s="25"/>
      <c r="O12" s="25"/>
      <c r="P12" s="25"/>
      <c r="Q12" s="26"/>
      <c r="S12" s="2" t="s">
        <v>38</v>
      </c>
      <c r="T12" s="4">
        <v>28125</v>
      </c>
      <c r="U12" s="4"/>
      <c r="V12" s="4">
        <v>33750</v>
      </c>
      <c r="W12" s="4"/>
      <c r="X12" s="4"/>
    </row>
    <row r="13" spans="4:24" x14ac:dyDescent="0.25">
      <c r="D13" s="29" t="s">
        <v>39</v>
      </c>
      <c r="E13" s="24">
        <f t="shared" ref="E13:E24" si="1">I13+Q13</f>
        <v>109828</v>
      </c>
      <c r="F13" s="25">
        <v>40000</v>
      </c>
      <c r="G13" s="25"/>
      <c r="H13" s="30"/>
      <c r="I13" s="24">
        <f t="shared" ref="I13:I25" si="2">SUM(F13:H13)</f>
        <v>40000</v>
      </c>
      <c r="J13" s="25">
        <v>0</v>
      </c>
      <c r="K13" s="25">
        <v>20104</v>
      </c>
      <c r="L13" s="25">
        <v>0</v>
      </c>
      <c r="M13" s="25">
        <v>33750</v>
      </c>
      <c r="N13" s="25">
        <v>0</v>
      </c>
      <c r="O13" s="25">
        <v>6989</v>
      </c>
      <c r="P13" s="30">
        <v>8985</v>
      </c>
      <c r="Q13" s="26">
        <f t="shared" ref="Q13:Q24" si="3">SUM(J13:P13)</f>
        <v>69828</v>
      </c>
      <c r="S13" s="2" t="s">
        <v>40</v>
      </c>
      <c r="T13" s="4">
        <v>6720</v>
      </c>
      <c r="U13" s="4"/>
      <c r="V13" s="4">
        <v>0</v>
      </c>
      <c r="W13" s="4"/>
      <c r="X13" s="4"/>
    </row>
    <row r="14" spans="4:24" ht="26.25" x14ac:dyDescent="0.25">
      <c r="D14" s="31" t="s">
        <v>41</v>
      </c>
      <c r="E14" s="24">
        <f t="shared" si="1"/>
        <v>1500</v>
      </c>
      <c r="F14" s="25"/>
      <c r="G14" s="25"/>
      <c r="H14" s="25"/>
      <c r="I14" s="24">
        <f t="shared" si="2"/>
        <v>0</v>
      </c>
      <c r="J14" s="25"/>
      <c r="K14" s="25"/>
      <c r="L14" s="25">
        <v>0</v>
      </c>
      <c r="M14" s="25"/>
      <c r="N14" s="25"/>
      <c r="O14" s="25"/>
      <c r="P14" s="25">
        <v>1500</v>
      </c>
      <c r="Q14" s="26">
        <f t="shared" si="3"/>
        <v>1500</v>
      </c>
      <c r="S14" s="2" t="s">
        <v>42</v>
      </c>
      <c r="T14" s="4">
        <v>4080</v>
      </c>
      <c r="U14" s="4"/>
      <c r="V14" s="4">
        <v>0</v>
      </c>
      <c r="W14" s="4"/>
      <c r="X14" s="4"/>
    </row>
    <row r="15" spans="4:24" x14ac:dyDescent="0.25">
      <c r="D15" s="27"/>
      <c r="E15" s="24">
        <f t="shared" si="1"/>
        <v>0</v>
      </c>
      <c r="F15" s="25"/>
      <c r="G15" s="25"/>
      <c r="H15" s="25"/>
      <c r="I15" s="24">
        <f t="shared" si="2"/>
        <v>0</v>
      </c>
      <c r="J15" s="25"/>
      <c r="K15" s="25"/>
      <c r="L15" s="25"/>
      <c r="M15" s="25"/>
      <c r="N15" s="25"/>
      <c r="O15" s="25"/>
      <c r="P15" s="25"/>
      <c r="Q15" s="26">
        <f t="shared" si="3"/>
        <v>0</v>
      </c>
      <c r="S15" s="2" t="s">
        <v>43</v>
      </c>
      <c r="T15" s="4">
        <v>27954.599999999995</v>
      </c>
      <c r="U15" s="4"/>
      <c r="V15" s="4">
        <v>6988.6500000000005</v>
      </c>
      <c r="W15" s="4"/>
      <c r="X15" s="4"/>
    </row>
    <row r="16" spans="4:24" x14ac:dyDescent="0.25">
      <c r="D16" s="32" t="s">
        <v>44</v>
      </c>
      <c r="E16" s="24">
        <f t="shared" si="1"/>
        <v>0</v>
      </c>
      <c r="F16" s="25"/>
      <c r="G16" s="25"/>
      <c r="H16" s="25"/>
      <c r="I16" s="24">
        <f t="shared" si="2"/>
        <v>0</v>
      </c>
      <c r="J16" s="25"/>
      <c r="K16" s="25"/>
      <c r="L16" s="25"/>
      <c r="M16" s="25"/>
      <c r="N16" s="25"/>
      <c r="O16" s="25"/>
      <c r="P16" s="25"/>
      <c r="Q16" s="26">
        <f t="shared" si="3"/>
        <v>0</v>
      </c>
      <c r="S16" s="2" t="s">
        <v>45</v>
      </c>
      <c r="T16" s="4">
        <v>22975.999999999996</v>
      </c>
      <c r="U16" s="4"/>
      <c r="V16" s="4">
        <v>20104</v>
      </c>
      <c r="W16" s="4"/>
      <c r="X16" s="4"/>
    </row>
    <row r="17" spans="4:24" ht="26.25" x14ac:dyDescent="0.25">
      <c r="D17" s="31" t="s">
        <v>46</v>
      </c>
      <c r="E17" s="24">
        <f t="shared" si="1"/>
        <v>6300</v>
      </c>
      <c r="F17" s="25">
        <v>4000</v>
      </c>
      <c r="G17" s="25"/>
      <c r="H17" s="25"/>
      <c r="I17" s="24">
        <f t="shared" si="2"/>
        <v>4000</v>
      </c>
      <c r="J17" s="25">
        <v>0</v>
      </c>
      <c r="K17" s="25"/>
      <c r="L17" s="25"/>
      <c r="M17" s="25">
        <v>1300</v>
      </c>
      <c r="N17" s="25"/>
      <c r="O17" s="25"/>
      <c r="P17" s="25">
        <v>1000</v>
      </c>
      <c r="Q17" s="26">
        <f t="shared" si="3"/>
        <v>2300</v>
      </c>
      <c r="S17" s="2" t="s">
        <v>47</v>
      </c>
      <c r="T17" s="4">
        <v>31448.828600000001</v>
      </c>
      <c r="U17" s="4"/>
      <c r="V17" s="4">
        <v>8985.3796000000002</v>
      </c>
      <c r="W17" s="4"/>
      <c r="X17" s="4"/>
    </row>
    <row r="18" spans="4:24" ht="32.1" customHeight="1" x14ac:dyDescent="0.25">
      <c r="D18" s="31" t="s">
        <v>48</v>
      </c>
      <c r="E18" s="24">
        <f t="shared" si="1"/>
        <v>2900</v>
      </c>
      <c r="F18" s="25">
        <v>900</v>
      </c>
      <c r="G18" s="25"/>
      <c r="H18" s="25"/>
      <c r="I18" s="24">
        <f t="shared" si="2"/>
        <v>900</v>
      </c>
      <c r="J18" s="25"/>
      <c r="K18" s="25"/>
      <c r="L18" s="25">
        <v>0</v>
      </c>
      <c r="M18" s="25">
        <v>2000</v>
      </c>
      <c r="N18" s="25"/>
      <c r="O18" s="25"/>
      <c r="P18" s="25"/>
      <c r="Q18" s="26">
        <f t="shared" si="3"/>
        <v>2000</v>
      </c>
      <c r="S18" s="2"/>
      <c r="T18" s="4"/>
      <c r="U18" s="4"/>
      <c r="V18" s="4"/>
      <c r="W18" s="4"/>
      <c r="X18" s="4"/>
    </row>
    <row r="19" spans="4:24" ht="30.95" customHeight="1" x14ac:dyDescent="0.25">
      <c r="D19" s="31" t="s">
        <v>49</v>
      </c>
      <c r="E19" s="24">
        <f t="shared" si="1"/>
        <v>1992</v>
      </c>
      <c r="F19" s="25"/>
      <c r="G19" s="25"/>
      <c r="H19" s="25"/>
      <c r="I19" s="24">
        <f t="shared" si="2"/>
        <v>0</v>
      </c>
      <c r="J19" s="25"/>
      <c r="K19" s="25"/>
      <c r="L19" s="25"/>
      <c r="M19" s="25">
        <v>1492</v>
      </c>
      <c r="N19" s="25"/>
      <c r="O19" s="25"/>
      <c r="P19" s="25">
        <v>500</v>
      </c>
      <c r="Q19" s="26">
        <f t="shared" si="3"/>
        <v>1992</v>
      </c>
      <c r="S19" s="2" t="s">
        <v>50</v>
      </c>
      <c r="T19" s="4"/>
      <c r="U19" s="4">
        <v>60000</v>
      </c>
      <c r="V19" s="4"/>
      <c r="W19" s="4">
        <v>60000</v>
      </c>
      <c r="X19" s="4" t="s">
        <v>51</v>
      </c>
    </row>
    <row r="20" spans="4:24" x14ac:dyDescent="0.25">
      <c r="D20" s="31" t="s">
        <v>52</v>
      </c>
      <c r="E20" s="24">
        <f t="shared" si="1"/>
        <v>900</v>
      </c>
      <c r="F20" s="25"/>
      <c r="G20" s="25"/>
      <c r="H20" s="25"/>
      <c r="I20" s="24">
        <f t="shared" si="2"/>
        <v>0</v>
      </c>
      <c r="J20" s="25"/>
      <c r="K20" s="25"/>
      <c r="L20" s="25">
        <v>0</v>
      </c>
      <c r="M20" s="25"/>
      <c r="N20" s="25"/>
      <c r="O20" s="25"/>
      <c r="P20" s="25">
        <v>900</v>
      </c>
      <c r="Q20" s="26">
        <f t="shared" si="3"/>
        <v>900</v>
      </c>
      <c r="S20" s="2"/>
      <c r="T20" s="4"/>
      <c r="U20" s="4"/>
      <c r="V20" s="4"/>
      <c r="W20" s="4"/>
      <c r="X20" s="4"/>
    </row>
    <row r="21" spans="4:24" x14ac:dyDescent="0.25">
      <c r="D21" s="31" t="s">
        <v>53</v>
      </c>
      <c r="E21" s="24">
        <f t="shared" si="1"/>
        <v>600</v>
      </c>
      <c r="F21" s="25">
        <v>600</v>
      </c>
      <c r="G21" s="25"/>
      <c r="H21" s="25"/>
      <c r="I21" s="24">
        <f t="shared" si="2"/>
        <v>600</v>
      </c>
      <c r="J21" s="25"/>
      <c r="K21" s="25"/>
      <c r="L21" s="25"/>
      <c r="M21" s="25"/>
      <c r="N21" s="25"/>
      <c r="O21" s="25"/>
      <c r="P21" s="25"/>
      <c r="Q21" s="26">
        <f t="shared" si="3"/>
        <v>0</v>
      </c>
      <c r="S21" s="2"/>
      <c r="T21" s="4"/>
      <c r="U21" s="5">
        <f>SUM(U10:U20)</f>
        <v>191621.87046046511</v>
      </c>
      <c r="V21" s="4"/>
      <c r="W21" s="5">
        <f>SUM(W10:W20)</f>
        <v>129828.02960000001</v>
      </c>
      <c r="X21" s="4"/>
    </row>
    <row r="22" spans="4:24" ht="26.25" x14ac:dyDescent="0.25">
      <c r="D22" s="31" t="s">
        <v>54</v>
      </c>
      <c r="E22" s="24">
        <f t="shared" si="1"/>
        <v>7000</v>
      </c>
      <c r="F22" s="25">
        <v>7000</v>
      </c>
      <c r="G22" s="25"/>
      <c r="H22" s="25"/>
      <c r="I22" s="24">
        <f t="shared" si="2"/>
        <v>7000</v>
      </c>
      <c r="J22" s="25"/>
      <c r="K22" s="25"/>
      <c r="L22" s="25"/>
      <c r="M22" s="25"/>
      <c r="N22" s="25"/>
      <c r="O22" s="25"/>
      <c r="P22" s="25"/>
      <c r="Q22" s="26">
        <f t="shared" si="3"/>
        <v>0</v>
      </c>
      <c r="S22" s="2"/>
      <c r="T22" s="4"/>
      <c r="U22" s="4"/>
      <c r="V22" s="4"/>
      <c r="W22" s="4"/>
      <c r="X22" s="4"/>
    </row>
    <row r="23" spans="4:24" x14ac:dyDescent="0.25">
      <c r="D23" s="29" t="s">
        <v>55</v>
      </c>
      <c r="E23" s="24">
        <f t="shared" si="1"/>
        <v>5650</v>
      </c>
      <c r="F23" s="25">
        <v>1000</v>
      </c>
      <c r="G23" s="25"/>
      <c r="H23" s="25"/>
      <c r="I23" s="24">
        <f t="shared" si="2"/>
        <v>1000</v>
      </c>
      <c r="J23" s="25"/>
      <c r="K23" s="25">
        <v>1500</v>
      </c>
      <c r="L23" s="25"/>
      <c r="M23" s="25"/>
      <c r="N23" s="25"/>
      <c r="O23" s="25"/>
      <c r="P23" s="30">
        <v>3150</v>
      </c>
      <c r="Q23" s="26">
        <f t="shared" si="3"/>
        <v>4650</v>
      </c>
      <c r="S23" s="2"/>
      <c r="T23" s="4"/>
      <c r="U23" s="4"/>
      <c r="V23" s="4"/>
      <c r="W23" s="4"/>
      <c r="X23" s="4"/>
    </row>
    <row r="24" spans="4:24" ht="39" customHeight="1" x14ac:dyDescent="0.25">
      <c r="D24" s="31" t="s">
        <v>56</v>
      </c>
      <c r="E24" s="24">
        <f t="shared" si="1"/>
        <v>2400</v>
      </c>
      <c r="F24" s="25"/>
      <c r="G24" s="25"/>
      <c r="H24" s="25"/>
      <c r="I24" s="24">
        <f t="shared" si="2"/>
        <v>0</v>
      </c>
      <c r="J24" s="25">
        <v>0</v>
      </c>
      <c r="K24" s="25"/>
      <c r="L24" s="25">
        <v>0</v>
      </c>
      <c r="M24" s="25">
        <v>200</v>
      </c>
      <c r="N24" s="25"/>
      <c r="O24" s="25">
        <v>2200</v>
      </c>
      <c r="P24" s="25"/>
      <c r="Q24" s="26">
        <f t="shared" si="3"/>
        <v>2400</v>
      </c>
      <c r="S24" s="2"/>
      <c r="T24" s="4"/>
      <c r="U24" s="4">
        <f>SUM(T25:T27)</f>
        <v>92149.68</v>
      </c>
      <c r="V24" s="4"/>
      <c r="W24" s="4">
        <f>SUM(V25:V27)</f>
        <v>92149.68</v>
      </c>
      <c r="X24" s="4"/>
    </row>
    <row r="25" spans="4:24" ht="39" customHeight="1" x14ac:dyDescent="0.25">
      <c r="D25" s="31" t="s">
        <v>57</v>
      </c>
      <c r="E25" s="24">
        <f>I25</f>
        <v>1000</v>
      </c>
      <c r="F25" s="25">
        <v>1000</v>
      </c>
      <c r="G25" s="25"/>
      <c r="H25" s="25"/>
      <c r="I25" s="24">
        <f t="shared" si="2"/>
        <v>1000</v>
      </c>
      <c r="J25" s="25"/>
      <c r="K25" s="25"/>
      <c r="L25" s="25"/>
      <c r="M25" s="25"/>
      <c r="N25" s="25"/>
      <c r="O25" s="25"/>
      <c r="P25" s="25"/>
      <c r="Q25" s="26"/>
      <c r="S25" s="2" t="s">
        <v>58</v>
      </c>
      <c r="T25" s="4">
        <f>3303.25*12</f>
        <v>39639</v>
      </c>
      <c r="U25" s="4"/>
      <c r="V25" s="4">
        <f>3303.25*12</f>
        <v>39639</v>
      </c>
      <c r="W25" s="4"/>
      <c r="X25" s="4" t="s">
        <v>59</v>
      </c>
    </row>
    <row r="26" spans="4:24" ht="18" customHeight="1" x14ac:dyDescent="0.25">
      <c r="D26" s="29" t="s">
        <v>60</v>
      </c>
      <c r="E26" s="24">
        <f>I26+Q26</f>
        <v>15000</v>
      </c>
      <c r="F26" s="25"/>
      <c r="G26" s="25"/>
      <c r="H26" s="25"/>
      <c r="I26" s="24">
        <f>SUM(F26:H26)</f>
        <v>0</v>
      </c>
      <c r="J26" s="25"/>
      <c r="K26" s="25"/>
      <c r="L26" s="25"/>
      <c r="M26" s="25">
        <v>15000</v>
      </c>
      <c r="N26" s="25"/>
      <c r="O26" s="25"/>
      <c r="P26" s="30"/>
      <c r="Q26" s="26">
        <f>SUM(J26:P26)</f>
        <v>15000</v>
      </c>
      <c r="S26" s="2" t="s">
        <v>61</v>
      </c>
      <c r="T26" s="4">
        <f>2642.6*12</f>
        <v>31711.199999999997</v>
      </c>
      <c r="U26" s="4"/>
      <c r="V26" s="4">
        <f>2642.6*12</f>
        <v>31711.199999999997</v>
      </c>
      <c r="W26" s="4"/>
      <c r="X26" s="4" t="s">
        <v>62</v>
      </c>
    </row>
    <row r="27" spans="4:24" ht="26.25" x14ac:dyDescent="0.25">
      <c r="D27" s="31" t="s">
        <v>63</v>
      </c>
      <c r="E27" s="24">
        <f>I27+Q27</f>
        <v>9362.2999999999993</v>
      </c>
      <c r="F27" s="25"/>
      <c r="G27" s="25"/>
      <c r="H27" s="25"/>
      <c r="I27" s="24">
        <f>SUM(F27:H27)</f>
        <v>0</v>
      </c>
      <c r="J27" s="25"/>
      <c r="K27" s="25">
        <v>1843</v>
      </c>
      <c r="L27" s="25"/>
      <c r="M27" s="25">
        <v>3996.3</v>
      </c>
      <c r="N27" s="25">
        <v>0</v>
      </c>
      <c r="O27" s="25"/>
      <c r="P27" s="25">
        <v>3523</v>
      </c>
      <c r="Q27" s="26">
        <f>SUM(J27:P27)</f>
        <v>9362.2999999999993</v>
      </c>
      <c r="S27" s="2" t="s">
        <v>64</v>
      </c>
      <c r="T27" s="4">
        <f>1733.29*12</f>
        <v>20799.48</v>
      </c>
      <c r="U27" s="4"/>
      <c r="V27" s="4">
        <f>1733.29*12</f>
        <v>20799.48</v>
      </c>
      <c r="W27" s="4"/>
      <c r="X27" s="4" t="s">
        <v>65</v>
      </c>
    </row>
    <row r="28" spans="4:24" ht="27" customHeight="1" x14ac:dyDescent="0.25">
      <c r="D28" s="33" t="s">
        <v>66</v>
      </c>
      <c r="E28" s="34">
        <f>E9-E11</f>
        <v>14700</v>
      </c>
      <c r="F28" s="34">
        <f>F9-SUM(F13:F27)</f>
        <v>5500</v>
      </c>
      <c r="G28" s="34">
        <f>G9-SUM(G13:G27)</f>
        <v>1200</v>
      </c>
      <c r="H28" s="34">
        <f>H9-SUM(H13:H27)</f>
        <v>8000</v>
      </c>
      <c r="I28" s="35">
        <f>(I9)-(SUM(I13:I27))</f>
        <v>14700</v>
      </c>
      <c r="J28" s="35">
        <f t="shared" ref="J28:Q28" si="4">J9-SUM(J13:J27)</f>
        <v>0</v>
      </c>
      <c r="K28" s="35">
        <f t="shared" si="4"/>
        <v>0</v>
      </c>
      <c r="L28" s="35">
        <f t="shared" si="4"/>
        <v>0</v>
      </c>
      <c r="M28" s="35">
        <f t="shared" si="4"/>
        <v>0</v>
      </c>
      <c r="N28" s="35">
        <f t="shared" si="4"/>
        <v>0</v>
      </c>
      <c r="O28" s="35">
        <f t="shared" si="4"/>
        <v>0</v>
      </c>
      <c r="P28" s="35">
        <f t="shared" si="4"/>
        <v>0</v>
      </c>
      <c r="Q28" s="36">
        <f t="shared" si="4"/>
        <v>0</v>
      </c>
      <c r="S28" s="2"/>
      <c r="T28" s="4"/>
      <c r="U28" s="4"/>
      <c r="V28" s="4"/>
      <c r="W28" s="4"/>
      <c r="X28" s="4"/>
    </row>
    <row r="29" spans="4:24" ht="16.5" thickBot="1" x14ac:dyDescent="0.3">
      <c r="S29" s="2"/>
      <c r="T29" s="4"/>
      <c r="U29" s="6">
        <f>U21-U24</f>
        <v>99472.190460465121</v>
      </c>
      <c r="V29" s="4"/>
      <c r="W29" s="6">
        <f>W21-W24</f>
        <v>37678.349600000016</v>
      </c>
      <c r="X29" s="4"/>
    </row>
    <row r="30" spans="4:24" ht="16.5" thickTop="1" x14ac:dyDescent="0.25"/>
    <row r="31" spans="4:24" x14ac:dyDescent="0.25">
      <c r="E31" s="37"/>
    </row>
    <row r="32" spans="4:24" x14ac:dyDescent="0.25">
      <c r="J32" s="2"/>
      <c r="K32" s="2"/>
      <c r="L32" s="2"/>
      <c r="M32" s="2"/>
      <c r="N32" s="2"/>
      <c r="O32" s="2"/>
    </row>
    <row r="56" spans="10:15" x14ac:dyDescent="0.25">
      <c r="J56" s="2"/>
      <c r="K56" s="4"/>
      <c r="L56" s="4"/>
      <c r="M56" s="4"/>
      <c r="N56" s="4"/>
      <c r="O56" s="4"/>
    </row>
  </sheetData>
  <sheetProtection algorithmName="SHA-512" hashValue="5Bqjv5bbN+q00D9wqyOsTOISaWPgZ2mST7jOTS6nwaoIZBW7HX6NNfXUM0IOlEboYMLyKtmPcyOrUFq0ukJLQg==" saltValue="AO0CmyF+Ba7Lksp1Pij8QQ==" spinCount="100000" sheet="1" objects="1" scenarios="1"/>
  <mergeCells count="3">
    <mergeCell ref="D4:E4"/>
    <mergeCell ref="F4:I4"/>
    <mergeCell ref="J4:Q4"/>
  </mergeCells>
  <pageMargins left="0.7" right="0.7" top="0.75" bottom="0.75" header="0.3" footer="0.3"/>
  <pageSetup scale="67" fitToHeight="0" orientation="landscape" r:id="rId1"/>
  <ignoredErrors>
    <ignoredError sqref="E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2025</vt:lpstr>
      <vt:lpstr>'PRESUPUESTO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Debbe Osorio (TI ES)</dc:creator>
  <cp:lastModifiedBy>Debbe Osorio (TI ES)</cp:lastModifiedBy>
  <dcterms:created xsi:type="dcterms:W3CDTF">2025-11-29T12:29:40Z</dcterms:created>
  <dcterms:modified xsi:type="dcterms:W3CDTF">2025-11-29T12:37:42Z</dcterms:modified>
</cp:coreProperties>
</file>